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mrd-my.sharepoint.com/personal/c_payan_smrd_org/Documents/PARTAGE_3CPILOTES/DOSSIER_AUTODIAG_EAU/"/>
    </mc:Choice>
  </mc:AlternateContent>
  <xr:revisionPtr revIDLastSave="9" documentId="8_{2778D2F5-8C71-4DE6-93FC-0E50A2F7AD06}" xr6:coauthVersionLast="47" xr6:coauthVersionMax="47" xr10:uidLastSave="{E955A9AC-4BC0-4030-A0EB-88C69C33EFB8}"/>
  <bookViews>
    <workbookView xWindow="-120" yWindow="-120" windowWidth="29040" windowHeight="15840" xr2:uid="{5BAA4697-94FA-4A80-B258-A7555FA166E3}"/>
  </bookViews>
  <sheets>
    <sheet name="EXEMPLE" sheetId="1" r:id="rId1"/>
    <sheet name="BATIMENT1" sheetId="2" r:id="rId2"/>
  </sheets>
  <calcPr calcId="191029" iterate="1" iterateDelta="9.9999999999999995E-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2" l="1"/>
  <c r="I9" i="2"/>
  <c r="I10" i="2"/>
  <c r="I11" i="2"/>
  <c r="I12" i="2"/>
  <c r="I7" i="2"/>
  <c r="I9" i="1"/>
  <c r="I10" i="1"/>
  <c r="I11" i="1"/>
  <c r="I12" i="1"/>
  <c r="I13" i="1"/>
  <c r="I8" i="1"/>
  <c r="H8" i="1"/>
  <c r="F7" i="2"/>
  <c r="J5" i="2"/>
  <c r="B6" i="2"/>
  <c r="B7" i="2" s="1"/>
  <c r="B8" i="2" s="1"/>
  <c r="B9" i="2" s="1"/>
  <c r="B10" i="2" s="1"/>
  <c r="B11" i="2" s="1"/>
  <c r="B12" i="2" s="1"/>
  <c r="E6" i="2"/>
  <c r="F6" i="2"/>
  <c r="J6" i="2"/>
  <c r="E7" i="2"/>
  <c r="J7" i="2"/>
  <c r="E8" i="2"/>
  <c r="F8" i="2"/>
  <c r="J8" i="2"/>
  <c r="E9" i="2"/>
  <c r="F9" i="2"/>
  <c r="J9" i="2"/>
  <c r="E10" i="2"/>
  <c r="F10" i="2"/>
  <c r="J10" i="2"/>
  <c r="E11" i="2"/>
  <c r="F11" i="2"/>
  <c r="J11" i="2"/>
  <c r="J12" i="2"/>
  <c r="F12" i="2"/>
  <c r="E12" i="2"/>
  <c r="E9" i="1"/>
  <c r="F9" i="1"/>
  <c r="J9" i="1"/>
  <c r="E10" i="1"/>
  <c r="F10" i="1"/>
  <c r="J10" i="1"/>
  <c r="E11" i="1"/>
  <c r="F11" i="1"/>
  <c r="J11" i="1"/>
  <c r="E12" i="1"/>
  <c r="F12" i="1"/>
  <c r="J12" i="1"/>
  <c r="E13" i="1"/>
  <c r="F13" i="1"/>
  <c r="J13" i="1"/>
  <c r="E8" i="1"/>
  <c r="F8" i="1"/>
  <c r="J8" i="1"/>
  <c r="J6" i="1"/>
  <c r="B7" i="1"/>
  <c r="B8" i="1" s="1"/>
  <c r="B9" i="1" s="1"/>
  <c r="B10" i="1" s="1"/>
  <c r="B11" i="1" s="1"/>
  <c r="B12" i="1" s="1"/>
  <c r="B13" i="1" s="1"/>
  <c r="E7" i="1"/>
  <c r="F7" i="1"/>
  <c r="J7" i="1"/>
  <c r="G7" i="1" l="1"/>
  <c r="G13" i="1"/>
  <c r="G9" i="1"/>
  <c r="G11" i="1"/>
  <c r="G12" i="1"/>
  <c r="G6" i="2"/>
  <c r="H10" i="2"/>
  <c r="G10" i="2"/>
  <c r="G9" i="2"/>
  <c r="G8" i="2"/>
  <c r="H11" i="2"/>
  <c r="H9" i="2"/>
  <c r="H7" i="2"/>
  <c r="G11" i="2"/>
  <c r="G8" i="1"/>
  <c r="H11" i="1"/>
  <c r="H9" i="1"/>
  <c r="H12" i="1"/>
  <c r="H10" i="1"/>
  <c r="H13" i="1"/>
  <c r="G10" i="1"/>
  <c r="H8" i="2"/>
  <c r="G7" i="2"/>
  <c r="G12" i="2"/>
  <c r="H12" i="2"/>
</calcChain>
</file>

<file path=xl/sharedStrings.xml><?xml version="1.0" encoding="utf-8"?>
<sst xmlns="http://schemas.openxmlformats.org/spreadsheetml/2006/main" count="49" uniqueCount="21">
  <si>
    <t>Commune</t>
  </si>
  <si>
    <t>Identifiant compteur</t>
  </si>
  <si>
    <t>Date relevé</t>
  </si>
  <si>
    <t>Index compteur</t>
  </si>
  <si>
    <t>Durée relevé (jours)</t>
  </si>
  <si>
    <t>Consommation relevée
(m³)</t>
  </si>
  <si>
    <t>Consommation 
annuelle sur cette base
(m³)</t>
  </si>
  <si>
    <t>Evolution (par rapport au dernier relevé, en %)</t>
  </si>
  <si>
    <t>Nb_jour_mois</t>
  </si>
  <si>
    <t>D06FE062388_1</t>
  </si>
  <si>
    <t>/</t>
  </si>
  <si>
    <t xml:space="preserve"> b</t>
  </si>
  <si>
    <t>Exemple à supprimer une fois l'outil pris en main</t>
  </si>
  <si>
    <t xml:space="preserve">Tableau de suivi des consommation </t>
  </si>
  <si>
    <t xml:space="preserve">Sites suivis par ce compteur : </t>
  </si>
  <si>
    <t>Ce tableau vous permet de suivre vos consommations par site (par compteur) et d'identifier les évolutions entre relèves.</t>
  </si>
  <si>
    <t>Commentaire</t>
  </si>
  <si>
    <t>Ecole</t>
  </si>
  <si>
    <t xml:space="preserve">Fuite réseau </t>
  </si>
  <si>
    <t>Colonne12</t>
  </si>
  <si>
    <t>Evolution (par rapport au dernier relevé, en 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</si>
</sst>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0;\-0;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0" borderId="0" xfId="0" applyAlignment="1">
      <alignment vertical="center"/>
    </xf>
    <xf numFmtId="1" fontId="0" fillId="2" borderId="0" xfId="0" applyNumberForma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vertical="center" wrapText="1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33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\+0;\-0;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ont>
        <b/>
        <sz val="12"/>
      </font>
      <numFmt numFmtId="164" formatCode="\+0;\-0;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numFmt numFmtId="164" formatCode="\+0;\-0;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\+0;\-0;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EXEMPLE!$J$5</c:f>
              <c:strCache>
                <c:ptCount val="1"/>
                <c:pt idx="0">
                  <c:v>Nb_jour_mois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EXEMPLE!$C$7:$C$31</c:f>
              <c:numCache>
                <c:formatCode>m/d/yyyy</c:formatCode>
                <c:ptCount val="25"/>
                <c:pt idx="0">
                  <c:v>43685</c:v>
                </c:pt>
                <c:pt idx="1">
                  <c:v>44102</c:v>
                </c:pt>
                <c:pt idx="2">
                  <c:v>44433</c:v>
                </c:pt>
                <c:pt idx="3">
                  <c:v>44917</c:v>
                </c:pt>
                <c:pt idx="4">
                  <c:v>45146</c:v>
                </c:pt>
                <c:pt idx="5">
                  <c:v>45341</c:v>
                </c:pt>
              </c:numCache>
            </c:numRef>
          </c:cat>
          <c:val>
            <c:numRef>
              <c:f>EXEMPLE!$J$6:$J$13</c:f>
              <c:numCache>
                <c:formatCode>General</c:formatCode>
                <c:ptCount val="8"/>
                <c:pt idx="0">
                  <c:v>0</c:v>
                </c:pt>
                <c:pt idx="1">
                  <c:v>31</c:v>
                </c:pt>
                <c:pt idx="2">
                  <c:v>30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29</c:v>
                </c:pt>
                <c:pt idx="7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8E-48B8-9578-0CA62D11CB4D}"/>
            </c:ext>
          </c:extLst>
        </c:ser>
        <c:ser>
          <c:idx val="0"/>
          <c:order val="1"/>
          <c:tx>
            <c:strRef>
              <c:f>EXEMPLE!$F$5</c:f>
              <c:strCache>
                <c:ptCount val="1"/>
                <c:pt idx="0">
                  <c:v>Consommation relevée
(m³)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EXEMPLE!$C$7:$C$31</c:f>
              <c:numCache>
                <c:formatCode>m/d/yyyy</c:formatCode>
                <c:ptCount val="25"/>
                <c:pt idx="0">
                  <c:v>43685</c:v>
                </c:pt>
                <c:pt idx="1">
                  <c:v>44102</c:v>
                </c:pt>
                <c:pt idx="2">
                  <c:v>44433</c:v>
                </c:pt>
                <c:pt idx="3">
                  <c:v>44917</c:v>
                </c:pt>
                <c:pt idx="4">
                  <c:v>45146</c:v>
                </c:pt>
                <c:pt idx="5">
                  <c:v>45341</c:v>
                </c:pt>
              </c:numCache>
            </c:numRef>
          </c:cat>
          <c:val>
            <c:numRef>
              <c:f>EXEMPLE!$F$7:$F$32</c:f>
              <c:numCache>
                <c:formatCode>General</c:formatCode>
                <c:ptCount val="26"/>
                <c:pt idx="0">
                  <c:v>2276</c:v>
                </c:pt>
                <c:pt idx="1">
                  <c:v>1898</c:v>
                </c:pt>
                <c:pt idx="2">
                  <c:v>1473</c:v>
                </c:pt>
                <c:pt idx="3">
                  <c:v>1213</c:v>
                </c:pt>
                <c:pt idx="4">
                  <c:v>1350</c:v>
                </c:pt>
                <c:pt idx="5">
                  <c:v>187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8E-48B8-9578-0CA62D11C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903199"/>
        <c:axId val="443901535"/>
      </c:lineChart>
      <c:dateAx>
        <c:axId val="443903199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3901535"/>
        <c:crosses val="autoZero"/>
        <c:auto val="1"/>
        <c:lblOffset val="100"/>
        <c:baseTimeUnit val="months"/>
        <c:majorUnit val="1"/>
        <c:majorTimeUnit val="years"/>
        <c:minorUnit val="1"/>
        <c:minorTimeUnit val="months"/>
      </c:dateAx>
      <c:valAx>
        <c:axId val="44390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aseline="0"/>
                  <a:t>m³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3903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BATIMENT1!$J$4</c:f>
              <c:strCache>
                <c:ptCount val="1"/>
                <c:pt idx="0">
                  <c:v>Nb_jour_mois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BATIMENT1!$C$6:$C$36</c:f>
              <c:numCache>
                <c:formatCode>m/d/yyyy</c:formatCode>
                <c:ptCount val="31"/>
                <c:pt idx="0">
                  <c:v>43685</c:v>
                </c:pt>
                <c:pt idx="1">
                  <c:v>44102</c:v>
                </c:pt>
                <c:pt idx="2">
                  <c:v>44433</c:v>
                </c:pt>
                <c:pt idx="3">
                  <c:v>44917</c:v>
                </c:pt>
                <c:pt idx="4">
                  <c:v>45146</c:v>
                </c:pt>
                <c:pt idx="5">
                  <c:v>45341</c:v>
                </c:pt>
              </c:numCache>
            </c:numRef>
          </c:cat>
          <c:val>
            <c:numRef>
              <c:f>BATIMENT1!$J$5:$J$13</c:f>
              <c:numCache>
                <c:formatCode>General</c:formatCode>
                <c:ptCount val="9"/>
                <c:pt idx="0">
                  <c:v>0</c:v>
                </c:pt>
                <c:pt idx="1">
                  <c:v>31</c:v>
                </c:pt>
                <c:pt idx="2">
                  <c:v>30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29</c:v>
                </c:pt>
                <c:pt idx="7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53-4E18-A5F0-2E3963B3A343}"/>
            </c:ext>
          </c:extLst>
        </c:ser>
        <c:ser>
          <c:idx val="0"/>
          <c:order val="1"/>
          <c:tx>
            <c:strRef>
              <c:f>BATIMENT1!$F$4</c:f>
              <c:strCache>
                <c:ptCount val="1"/>
                <c:pt idx="0">
                  <c:v>Consommation relevée
(m³)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BATIMENT1!$C$6:$C$36</c:f>
              <c:numCache>
                <c:formatCode>m/d/yyyy</c:formatCode>
                <c:ptCount val="31"/>
                <c:pt idx="0">
                  <c:v>43685</c:v>
                </c:pt>
                <c:pt idx="1">
                  <c:v>44102</c:v>
                </c:pt>
                <c:pt idx="2">
                  <c:v>44433</c:v>
                </c:pt>
                <c:pt idx="3">
                  <c:v>44917</c:v>
                </c:pt>
                <c:pt idx="4">
                  <c:v>45146</c:v>
                </c:pt>
                <c:pt idx="5">
                  <c:v>45341</c:v>
                </c:pt>
              </c:numCache>
            </c:numRef>
          </c:cat>
          <c:val>
            <c:numRef>
              <c:f>BATIMENT1!$F$6:$F$37</c:f>
              <c:numCache>
                <c:formatCode>General</c:formatCode>
                <c:ptCount val="32"/>
                <c:pt idx="0">
                  <c:v>2276</c:v>
                </c:pt>
                <c:pt idx="1">
                  <c:v>1898</c:v>
                </c:pt>
                <c:pt idx="2">
                  <c:v>1473</c:v>
                </c:pt>
                <c:pt idx="3">
                  <c:v>1213</c:v>
                </c:pt>
                <c:pt idx="4">
                  <c:v>1350</c:v>
                </c:pt>
                <c:pt idx="5">
                  <c:v>187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53-4E18-A5F0-2E3963B3A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903199"/>
        <c:axId val="443901535"/>
      </c:lineChart>
      <c:dateAx>
        <c:axId val="443903199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3901535"/>
        <c:crosses val="autoZero"/>
        <c:auto val="1"/>
        <c:lblOffset val="100"/>
        <c:baseTimeUnit val="months"/>
        <c:majorUnit val="1"/>
        <c:majorTimeUnit val="years"/>
        <c:minorUnit val="1"/>
        <c:minorTimeUnit val="months"/>
      </c:dateAx>
      <c:valAx>
        <c:axId val="44390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aseline="0"/>
                  <a:t>m³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3903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752475</xdr:colOff>
      <xdr:row>13</xdr:row>
      <xdr:rowOff>161925</xdr:rowOff>
    </xdr:from>
    <xdr:to>
      <xdr:col>5</xdr:col>
      <xdr:colOff>1047750</xdr:colOff>
      <xdr:row>28</xdr:row>
      <xdr:rowOff>47625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52514F9-5A2F-4DE9-8D5E-F933B1CE67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266700</xdr:colOff>
      <xdr:row>0</xdr:row>
      <xdr:rowOff>0</xdr:rowOff>
    </xdr:from>
    <xdr:to>
      <xdr:col>6</xdr:col>
      <xdr:colOff>1824318</xdr:colOff>
      <xdr:row>2</xdr:row>
      <xdr:rowOff>9525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6ACF8E6-81FE-47B0-A72C-327778B35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2925" y="0"/>
          <a:ext cx="1557618" cy="628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838200</xdr:colOff>
      <xdr:row>15</xdr:row>
      <xdr:rowOff>0</xdr:rowOff>
    </xdr:from>
    <xdr:to>
      <xdr:col>5</xdr:col>
      <xdr:colOff>1133475</xdr:colOff>
      <xdr:row>29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8A22443-8DCF-4773-90EB-E201622649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266700</xdr:colOff>
      <xdr:row>0</xdr:row>
      <xdr:rowOff>0</xdr:rowOff>
    </xdr:from>
    <xdr:to>
      <xdr:col>6</xdr:col>
      <xdr:colOff>1824318</xdr:colOff>
      <xdr:row>0</xdr:row>
      <xdr:rowOff>622967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4F565F-AF91-413C-B37C-38AD4DD33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2925" y="0"/>
          <a:ext cx="1557618" cy="62296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731E592-C12A-43A4-897E-57E5CB3C3E31}" name="Tableau5" displayName="Tableau5" ref="A5:K13" totalsRowShown="0" headerRowDxfId="21" dataDxfId="20">
  <autoFilter ref="A5:K13" xr:uid="{00000000-0009-0000-0100-000001000000}"/>
  <tableColumns count="11">
    <tableColumn id="1" xr3:uid="{66373710-0157-4720-9F14-469289311BC4}" name="Commune" dataDxfId="19"/>
    <tableColumn id="3" xr3:uid="{C18EFF1F-C67F-4CBE-A891-BF82DA68EB40}" name="Identifiant compteur" dataDxfId="18">
      <calculatedColumnFormula>$B5</calculatedColumnFormula>
    </tableColumn>
    <tableColumn id="4" xr3:uid="{09B624EE-EE11-420C-BD9C-EA777F56A653}" name="Date relevé" dataDxfId="17"/>
    <tableColumn id="5" xr3:uid="{7FF02161-1104-4711-A2E2-18417C215964}" name="Index compteur" dataDxfId="16"/>
    <tableColumn id="6" xr3:uid="{54036695-9615-4316-A2DD-B6C8E2D9B20F}" name="Durée relevé (jours)" dataDxfId="15">
      <calculatedColumnFormula>DATEDIF(C5,C6,"d")</calculatedColumnFormula>
    </tableColumn>
    <tableColumn id="7" xr3:uid="{BE4419FB-3E3D-4EC4-81E4-5062804B4E41}" name="Consommation relevée_x000a_(m³)" dataDxfId="14">
      <calculatedColumnFormula>D6-D5</calculatedColumnFormula>
    </tableColumn>
    <tableColumn id="8" xr3:uid="{F9B9A7C4-A97A-4576-A648-DECB899C765F}" name="Consommation _x000a_annuelle sur cette base_x000a_(m³)" dataDxfId="13">
      <calculatedColumnFormula>F6/E6</calculatedColumnFormula>
    </tableColumn>
    <tableColumn id="9" xr3:uid="{134F9D9C-CDB5-4113-88CC-A41DE3651FC8}" name="Evolution (par rapport au dernier relevé, en %)" dataDxfId="12">
      <calculatedColumnFormula>(F6-F5)*J6/E6</calculatedColumnFormula>
    </tableColumn>
    <tableColumn id="10" xr3:uid="{DB0C9812-264E-40CB-94A5-13AB09F79D34}" name="Evolution (par rapport au dernier relevé, en m3)" dataDxfId="8"/>
    <tableColumn id="2" xr3:uid="{706D19CA-4111-4636-9CFE-800CCF95573A}" name="Nb_jour_mois" dataDxfId="10">
      <calculatedColumnFormula>DAY(EOMONTH(C6,0))</calculatedColumnFormula>
    </tableColumn>
    <tableColumn id="11" xr3:uid="{EA0A3DBF-7D48-46B9-82F6-7C59E123C9C9}" name="Colonne12" dataDxfId="9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4E8EF2-BE6B-4E7A-9D74-514C8C38B827}" name="Tableau53" displayName="Tableau53" ref="A4:K12" totalsRowShown="0" headerRowDxfId="32" dataDxfId="31">
  <autoFilter ref="A4:K12" xr:uid="{00000000-0009-0000-0100-000001000000}"/>
  <tableColumns count="11">
    <tableColumn id="1" xr3:uid="{DC058060-B95F-45BD-AF24-7CE87EC11960}" name="Commune" dataDxfId="30"/>
    <tableColumn id="3" xr3:uid="{F4F2D941-18E1-4B9E-9251-24D5E3471C2B}" name="Identifiant compteur" dataDxfId="29">
      <calculatedColumnFormula>$B4</calculatedColumnFormula>
    </tableColumn>
    <tableColumn id="4" xr3:uid="{FB8F71B3-D65F-496B-B186-3778EA19697B}" name="Date relevé" dataDxfId="28"/>
    <tableColumn id="5" xr3:uid="{84448048-4B14-4333-8044-6D1206821DCF}" name="Index compteur" dataDxfId="27"/>
    <tableColumn id="6" xr3:uid="{29BF7170-6AC3-4389-9FD7-C0FCE2B5B58C}" name="Durée relevé (jours)" dataDxfId="26">
      <calculatedColumnFormula>DATEDIF(C4,C5,"d")</calculatedColumnFormula>
    </tableColumn>
    <tableColumn id="7" xr3:uid="{309EB72D-A8AE-484D-98E7-DA9F6ACDDCA0}" name="Consommation relevée_x000a_(m³)" dataDxfId="25">
      <calculatedColumnFormula>D5-D4</calculatedColumnFormula>
    </tableColumn>
    <tableColumn id="8" xr3:uid="{CBFF21EC-861A-49BB-9A21-F7F86DAA9BFB}" name="Consommation _x000a_annuelle sur cette base_x000a_(m³)" dataDxfId="24">
      <calculatedColumnFormula>F5/E5</calculatedColumnFormula>
    </tableColumn>
    <tableColumn id="9" xr3:uid="{6F19D23F-8D1E-4D37-BBA5-3201CEE12467}" name="Evolution (par rapport au dernier relevé, en %)" dataDxfId="23">
      <calculatedColumnFormula>(F5-F4)*J5/E5</calculatedColumnFormula>
    </tableColumn>
    <tableColumn id="11" xr3:uid="{341AA4E6-537C-46D6-B59A-9984FBF0C8B4}" name="Evolution (par rapport au dernier relevé, en m3)" dataDxfId="0"/>
    <tableColumn id="10" xr3:uid="{6FBFB13C-A1E3-475F-BD90-4B39C3935E6D}" name="Nb_jour_mois" dataDxfId="22">
      <calculatedColumnFormula>DAY(EOMONTH(C5,0))</calculatedColumnFormula>
    </tableColumn>
    <tableColumn id="2" xr3:uid="{B8F14723-446D-4C04-B95B-401C73EB09F0}" name="Commentaire" dataDxfId="1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7E843-EFDB-40F8-BB15-8DAC8B8CFEDC}">
  <dimension ref="A1:Y95"/>
  <sheetViews>
    <sheetView tabSelected="1" workbookViewId="0">
      <selection activeCell="G17" sqref="G17"/>
    </sheetView>
  </sheetViews>
  <sheetFormatPr baseColWidth="10" defaultRowHeight="15" x14ac:dyDescent="0.25"/>
  <cols>
    <col min="1" max="1" width="15.140625" style="11" customWidth="1"/>
    <col min="2" max="2" width="24.140625" style="11" bestFit="1" customWidth="1"/>
    <col min="3" max="3" width="15.85546875" style="11" bestFit="1" customWidth="1"/>
    <col min="4" max="4" width="19.5703125" style="11" bestFit="1" customWidth="1"/>
    <col min="5" max="5" width="17.140625" style="11" bestFit="1" customWidth="1"/>
    <col min="6" max="6" width="26.5703125" style="11" bestFit="1" customWidth="1"/>
    <col min="7" max="7" width="36.7109375" style="11" bestFit="1" customWidth="1"/>
    <col min="8" max="8" width="25" style="12" customWidth="1"/>
    <col min="9" max="10" width="15.5703125" style="11" customWidth="1"/>
  </cols>
  <sheetData>
    <row r="1" spans="1:25" ht="33.75" x14ac:dyDescent="0.5">
      <c r="A1" s="19" t="s">
        <v>13</v>
      </c>
      <c r="B1" s="13"/>
      <c r="C1" s="13"/>
      <c r="D1" s="13"/>
      <c r="E1" s="13"/>
      <c r="F1" s="13"/>
      <c r="G1" s="13"/>
      <c r="H1" s="14"/>
      <c r="I1" s="13"/>
      <c r="J1" s="13"/>
      <c r="K1" s="13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</row>
    <row r="2" spans="1:25" x14ac:dyDescent="0.25">
      <c r="A2" s="18" t="s">
        <v>15</v>
      </c>
      <c r="B2" s="13"/>
      <c r="C2" s="13"/>
      <c r="D2" s="13"/>
      <c r="E2" s="13"/>
      <c r="F2" s="13"/>
      <c r="G2" s="13"/>
      <c r="H2" s="14"/>
      <c r="I2" s="13"/>
      <c r="J2" s="13"/>
      <c r="K2" s="13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</row>
    <row r="3" spans="1:25" x14ac:dyDescent="0.25">
      <c r="A3" s="18" t="s">
        <v>14</v>
      </c>
      <c r="B3" s="13"/>
      <c r="C3" s="22" t="s">
        <v>17</v>
      </c>
      <c r="D3" s="13"/>
      <c r="E3" s="13"/>
      <c r="F3" s="13"/>
      <c r="G3" s="13"/>
      <c r="H3" s="14"/>
      <c r="I3" s="13"/>
      <c r="J3" s="13"/>
      <c r="K3" s="13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pans="1:25" x14ac:dyDescent="0.25">
      <c r="A4" s="18" t="s">
        <v>12</v>
      </c>
      <c r="B4" s="13"/>
      <c r="C4" s="13"/>
      <c r="D4" s="13"/>
      <c r="E4" s="13"/>
      <c r="F4" s="13"/>
      <c r="G4" s="13"/>
      <c r="H4" s="14"/>
      <c r="I4" s="13"/>
      <c r="J4" s="13"/>
      <c r="K4" s="13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s="3" customFormat="1" ht="60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2" t="s">
        <v>7</v>
      </c>
      <c r="I5" s="2" t="s">
        <v>20</v>
      </c>
      <c r="J5" s="1" t="s">
        <v>8</v>
      </c>
      <c r="K5" s="1" t="s">
        <v>19</v>
      </c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spans="1:25" s="8" customFormat="1" ht="21.95" customHeight="1" x14ac:dyDescent="0.25">
      <c r="A6" s="4"/>
      <c r="B6" s="4" t="s">
        <v>9</v>
      </c>
      <c r="C6" s="5" t="s">
        <v>11</v>
      </c>
      <c r="D6" s="4">
        <v>23018</v>
      </c>
      <c r="E6" s="6" t="s">
        <v>10</v>
      </c>
      <c r="F6" s="6" t="s">
        <v>10</v>
      </c>
      <c r="G6" s="6" t="s">
        <v>10</v>
      </c>
      <c r="H6" s="7" t="s">
        <v>10</v>
      </c>
      <c r="I6" s="7" t="s">
        <v>10</v>
      </c>
      <c r="J6" s="6" t="e">
        <f>DAY(EOMONTH(C6,0))</f>
        <v>#VALUE!</v>
      </c>
      <c r="K6" s="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s="8" customFormat="1" ht="21.95" customHeight="1" x14ac:dyDescent="0.25">
      <c r="A7" s="5"/>
      <c r="B7" s="5" t="str">
        <f>$B6</f>
        <v>D06FE062388_1</v>
      </c>
      <c r="C7" s="5">
        <v>43685</v>
      </c>
      <c r="D7" s="4">
        <v>25294</v>
      </c>
      <c r="E7" s="6" t="str">
        <f>IF(D6&gt;0,IFERROR(DATEDIF(C6,C7,"d"),"Pas de donnée"),"Pas de donnée")</f>
        <v>Pas de donnée</v>
      </c>
      <c r="F7" s="6">
        <f>IF(D7&gt;0,D7-D6,"Pas de donnée")</f>
        <v>2276</v>
      </c>
      <c r="G7" s="9" t="str">
        <f>IFERROR(F7/E7*365,"Pas de donnée")</f>
        <v>Pas de donnée</v>
      </c>
      <c r="H7" s="7" t="s">
        <v>10</v>
      </c>
      <c r="I7" s="7" t="s">
        <v>10</v>
      </c>
      <c r="J7" s="6">
        <f>DAY(EOMONTH(C7,0))</f>
        <v>31</v>
      </c>
      <c r="K7" s="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s="8" customFormat="1" ht="21.95" customHeight="1" x14ac:dyDescent="0.25">
      <c r="A8" s="4"/>
      <c r="B8" s="5" t="str">
        <f>$B7</f>
        <v>D06FE062388_1</v>
      </c>
      <c r="C8" s="5">
        <v>44102</v>
      </c>
      <c r="D8" s="4">
        <v>27192</v>
      </c>
      <c r="E8" s="6">
        <f>IF(D7&gt;0,IFERROR(DATEDIF(C7,C8,"d"),"Pas de donnée"),"Pas de donnée")</f>
        <v>417</v>
      </c>
      <c r="F8" s="6">
        <f>IF(D8&gt;0,D8-D7,"Pas de donnée")</f>
        <v>1898</v>
      </c>
      <c r="G8" s="9">
        <f t="shared" ref="G8:G13" si="0">IFERROR(F8/E8*365,"Pas de donnée")</f>
        <v>1661.3189448441246</v>
      </c>
      <c r="H8" s="10">
        <f>IFERROR((F8-F7)*J8/E8,"Pas de donnée")</f>
        <v>-27.194244604316548</v>
      </c>
      <c r="I8" s="10" t="str">
        <f>IFERROR(Tableau5[[#This Row],[Consommation 
annuelle sur cette base
(m³)]]-G7,"Pas de donnée")</f>
        <v>Pas de donnée</v>
      </c>
      <c r="J8" s="6">
        <f>DAY(EOMONTH(C8,0))</f>
        <v>30</v>
      </c>
      <c r="K8" s="6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s="8" customFormat="1" ht="21.95" customHeight="1" x14ac:dyDescent="0.25">
      <c r="A9" s="4"/>
      <c r="B9" s="5" t="str">
        <f>$B8</f>
        <v>D06FE062388_1</v>
      </c>
      <c r="C9" s="5">
        <v>44433</v>
      </c>
      <c r="D9" s="4">
        <v>28665</v>
      </c>
      <c r="E9" s="6">
        <f t="shared" ref="E9:E13" si="1">IF(D8&gt;0,IFERROR(DATEDIF(C8,C9,"d"),"Pas de donnée"),"Pas de donnée")</f>
        <v>331</v>
      </c>
      <c r="F9" s="6">
        <f t="shared" ref="F9:F13" si="2">IF(D9&gt;0,D9-D8,"Pas de donnée")</f>
        <v>1473</v>
      </c>
      <c r="G9" s="9">
        <f t="shared" si="0"/>
        <v>1624.3051359516617</v>
      </c>
      <c r="H9" s="10">
        <f>IFERROR((F9-F8)*J9/E9,"Pas de donnée")</f>
        <v>-39.803625377643506</v>
      </c>
      <c r="I9" s="10">
        <f>IFERROR(Tableau5[[#This Row],[Consommation 
annuelle sur cette base
(m³)]]-G8,"Pas de donnée")</f>
        <v>-37.013808892462976</v>
      </c>
      <c r="J9" s="6">
        <f>DAY(EOMONTH(C9,0))</f>
        <v>31</v>
      </c>
      <c r="K9" s="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5" s="8" customFormat="1" ht="21.95" customHeight="1" x14ac:dyDescent="0.25">
      <c r="A10" s="4"/>
      <c r="B10" s="5" t="str">
        <f>$B9</f>
        <v>D06FE062388_1</v>
      </c>
      <c r="C10" s="5">
        <v>44917</v>
      </c>
      <c r="D10" s="4">
        <v>29878</v>
      </c>
      <c r="E10" s="6">
        <f t="shared" si="1"/>
        <v>484</v>
      </c>
      <c r="F10" s="6">
        <f t="shared" si="2"/>
        <v>1213</v>
      </c>
      <c r="G10" s="9">
        <f t="shared" si="0"/>
        <v>914.76239669421477</v>
      </c>
      <c r="H10" s="10">
        <f>IFERROR((F10-F9)*J10/E10,"Pas de donnée")</f>
        <v>-16.652892561983471</v>
      </c>
      <c r="I10" s="10">
        <f>IFERROR(Tableau5[[#This Row],[Consommation 
annuelle sur cette base
(m³)]]-G9,"Pas de donnée")</f>
        <v>-709.5427392574469</v>
      </c>
      <c r="J10" s="6">
        <f>DAY(EOMONTH(C10,0))</f>
        <v>31</v>
      </c>
      <c r="K10" s="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s="8" customFormat="1" ht="21.95" customHeight="1" x14ac:dyDescent="0.25">
      <c r="A11" s="4"/>
      <c r="B11" s="5" t="str">
        <f>$B10</f>
        <v>D06FE062388_1</v>
      </c>
      <c r="C11" s="5">
        <v>45146</v>
      </c>
      <c r="D11" s="4">
        <v>31228</v>
      </c>
      <c r="E11" s="6">
        <f t="shared" si="1"/>
        <v>229</v>
      </c>
      <c r="F11" s="6">
        <f t="shared" si="2"/>
        <v>1350</v>
      </c>
      <c r="G11" s="9">
        <f t="shared" si="0"/>
        <v>2151.7467248908297</v>
      </c>
      <c r="H11" s="10">
        <f>IFERROR((F11-F10)*J11/E11,"Pas de donnée")</f>
        <v>18.545851528384279</v>
      </c>
      <c r="I11" s="10">
        <f>IFERROR(Tableau5[[#This Row],[Consommation 
annuelle sur cette base
(m³)]]-G10,"Pas de donnée")</f>
        <v>1236.984328196615</v>
      </c>
      <c r="J11" s="6">
        <f>DAY(EOMONTH(C11,0))</f>
        <v>31</v>
      </c>
      <c r="K11" s="6" t="s">
        <v>18</v>
      </c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spans="1:25" ht="15.75" x14ac:dyDescent="0.25">
      <c r="A12" s="4"/>
      <c r="B12" s="5" t="str">
        <f>$B11</f>
        <v>D06FE062388_1</v>
      </c>
      <c r="C12" s="5">
        <v>45341</v>
      </c>
      <c r="D12" s="4">
        <v>31415</v>
      </c>
      <c r="E12" s="6">
        <f t="shared" si="1"/>
        <v>195</v>
      </c>
      <c r="F12" s="6">
        <f t="shared" si="2"/>
        <v>187</v>
      </c>
      <c r="G12" s="9">
        <f t="shared" si="0"/>
        <v>350.02564102564105</v>
      </c>
      <c r="H12" s="10">
        <f>IFERROR((F12-F11)*J12/E12,"Pas de donnée")</f>
        <v>-172.95897435897436</v>
      </c>
      <c r="I12" s="10">
        <f>IFERROR(Tableau5[[#This Row],[Consommation 
annuelle sur cette base
(m³)]]-G11,"Pas de donnée")</f>
        <v>-1801.7210838651886</v>
      </c>
      <c r="J12" s="6">
        <f>DAY(EOMONTH(C12,0))</f>
        <v>29</v>
      </c>
      <c r="K12" s="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pans="1:25" ht="15.75" x14ac:dyDescent="0.25">
      <c r="A13" s="4"/>
      <c r="B13" s="5" t="str">
        <f>$B12</f>
        <v>D06FE062388_1</v>
      </c>
      <c r="C13" s="5"/>
      <c r="D13" s="4"/>
      <c r="E13" s="6" t="str">
        <f t="shared" si="1"/>
        <v>Pas de donnée</v>
      </c>
      <c r="F13" s="6" t="str">
        <f t="shared" si="2"/>
        <v>Pas de donnée</v>
      </c>
      <c r="G13" s="9" t="str">
        <f t="shared" si="0"/>
        <v>Pas de donnée</v>
      </c>
      <c r="H13" s="10" t="str">
        <f>IFERROR((F13-F12)*J13/E13,"Pas de donnée")</f>
        <v>Pas de donnée</v>
      </c>
      <c r="I13" s="10" t="str">
        <f>IFERROR(Tableau5[[#This Row],[Consommation 
annuelle sur cette base
(m³)]]-G12,"Pas de donnée")</f>
        <v>Pas de donnée</v>
      </c>
      <c r="J13" s="6">
        <f>DAY(EOMONTH(C13,0))</f>
        <v>31</v>
      </c>
      <c r="K13" s="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x14ac:dyDescent="0.25">
      <c r="K14" s="13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x14ac:dyDescent="0.25">
      <c r="K15" s="13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x14ac:dyDescent="0.25">
      <c r="K16" s="13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1:25" x14ac:dyDescent="0.25">
      <c r="K17" s="13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1:25" x14ac:dyDescent="0.25">
      <c r="K18" s="13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1:25" x14ac:dyDescent="0.25">
      <c r="K19" s="13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1:25" x14ac:dyDescent="0.25">
      <c r="K20" s="13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spans="11:25" x14ac:dyDescent="0.25">
      <c r="K21" s="13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spans="11:25" x14ac:dyDescent="0.25">
      <c r="K22" s="13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1:25" x14ac:dyDescent="0.25">
      <c r="K23" s="13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1:25" x14ac:dyDescent="0.25">
      <c r="K24" s="13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1:25" x14ac:dyDescent="0.25">
      <c r="K25" s="13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spans="11:25" x14ac:dyDescent="0.25">
      <c r="K26" s="13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</row>
    <row r="27" spans="11:25" x14ac:dyDescent="0.25">
      <c r="K27" s="13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</row>
    <row r="28" spans="11:25" x14ac:dyDescent="0.25">
      <c r="K28" s="13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</row>
    <row r="29" spans="11:25" x14ac:dyDescent="0.25">
      <c r="K29" s="13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</row>
    <row r="30" spans="11:25" x14ac:dyDescent="0.25"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</row>
    <row r="31" spans="11:25" x14ac:dyDescent="0.25">
      <c r="K31" s="13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</row>
    <row r="32" spans="11:25" x14ac:dyDescent="0.25">
      <c r="K32" s="13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</row>
    <row r="33" spans="11:25" x14ac:dyDescent="0.25">
      <c r="K33" s="13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</row>
    <row r="34" spans="11:25" x14ac:dyDescent="0.25">
      <c r="K34" s="13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</row>
    <row r="35" spans="11:25" x14ac:dyDescent="0.25">
      <c r="K35" s="13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</row>
    <row r="36" spans="11:25" x14ac:dyDescent="0.25">
      <c r="K36" s="13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</row>
    <row r="37" spans="11:25" x14ac:dyDescent="0.25">
      <c r="K37" s="13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</row>
    <row r="38" spans="11:25" x14ac:dyDescent="0.25">
      <c r="K38" s="13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</row>
    <row r="39" spans="11:25" x14ac:dyDescent="0.25">
      <c r="K39" s="13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</row>
    <row r="40" spans="11:25" x14ac:dyDescent="0.25">
      <c r="K40" s="13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</row>
    <row r="41" spans="11:25" x14ac:dyDescent="0.25">
      <c r="K41" s="13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</row>
    <row r="42" spans="11:25" x14ac:dyDescent="0.25">
      <c r="K42" s="13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</row>
    <row r="43" spans="11:25" x14ac:dyDescent="0.25">
      <c r="K43" s="13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</row>
    <row r="44" spans="11:25" x14ac:dyDescent="0.25">
      <c r="K44" s="13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</row>
    <row r="45" spans="11:25" x14ac:dyDescent="0.25">
      <c r="K45" s="13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</row>
    <row r="46" spans="11:25" x14ac:dyDescent="0.25">
      <c r="K46" s="13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</row>
    <row r="47" spans="11:25" x14ac:dyDescent="0.25">
      <c r="K47" s="13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</row>
    <row r="48" spans="11:25" x14ac:dyDescent="0.25">
      <c r="K48" s="13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</row>
    <row r="49" spans="11:25" x14ac:dyDescent="0.25">
      <c r="K49" s="13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</row>
    <row r="50" spans="11:25" x14ac:dyDescent="0.25">
      <c r="K50" s="13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</row>
    <row r="51" spans="11:25" x14ac:dyDescent="0.25">
      <c r="K51" s="13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</row>
    <row r="52" spans="11:25" x14ac:dyDescent="0.25">
      <c r="K52" s="13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</row>
    <row r="53" spans="11:25" x14ac:dyDescent="0.25">
      <c r="K53" s="13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</row>
    <row r="54" spans="11:25" x14ac:dyDescent="0.25">
      <c r="K54" s="13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</row>
    <row r="55" spans="11:25" x14ac:dyDescent="0.25">
      <c r="K55" s="13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</row>
    <row r="56" spans="11:25" x14ac:dyDescent="0.25">
      <c r="K56" s="13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</row>
    <row r="57" spans="11:25" x14ac:dyDescent="0.25">
      <c r="K57" s="13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</row>
    <row r="58" spans="11:25" x14ac:dyDescent="0.25">
      <c r="K58" s="13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</row>
    <row r="59" spans="11:25" x14ac:dyDescent="0.25">
      <c r="K59" s="13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</row>
    <row r="60" spans="11:25" x14ac:dyDescent="0.25">
      <c r="K60" s="13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</row>
    <row r="61" spans="11:25" x14ac:dyDescent="0.25">
      <c r="K61" s="13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</row>
    <row r="62" spans="11:25" x14ac:dyDescent="0.25">
      <c r="K62" s="13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</row>
    <row r="63" spans="11:25" x14ac:dyDescent="0.25">
      <c r="K63" s="13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</row>
    <row r="64" spans="11:25" x14ac:dyDescent="0.25">
      <c r="K64" s="13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</row>
    <row r="65" spans="11:25" x14ac:dyDescent="0.25">
      <c r="K65" s="13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</row>
    <row r="66" spans="11:25" x14ac:dyDescent="0.25">
      <c r="K66" s="13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</row>
    <row r="67" spans="11:25" x14ac:dyDescent="0.25">
      <c r="K67" s="13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</row>
    <row r="68" spans="11:25" x14ac:dyDescent="0.25">
      <c r="K68" s="13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</row>
    <row r="69" spans="11:25" x14ac:dyDescent="0.25">
      <c r="K69" s="13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</row>
    <row r="70" spans="11:25" x14ac:dyDescent="0.25">
      <c r="K70" s="13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</row>
    <row r="71" spans="11:25" x14ac:dyDescent="0.25">
      <c r="K71" s="13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</row>
    <row r="72" spans="11:25" x14ac:dyDescent="0.25">
      <c r="K72" s="13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</row>
    <row r="73" spans="11:25" x14ac:dyDescent="0.25">
      <c r="K73" s="13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</row>
    <row r="74" spans="11:25" x14ac:dyDescent="0.25">
      <c r="K74" s="13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</row>
    <row r="75" spans="11:25" x14ac:dyDescent="0.25">
      <c r="K75" s="13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</row>
    <row r="76" spans="11:25" x14ac:dyDescent="0.25">
      <c r="K76" s="13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</row>
    <row r="77" spans="11:25" x14ac:dyDescent="0.25">
      <c r="K77" s="13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</row>
    <row r="78" spans="11:25" x14ac:dyDescent="0.25">
      <c r="K78" s="13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</row>
    <row r="79" spans="11:25" x14ac:dyDescent="0.25">
      <c r="K79" s="13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</row>
    <row r="80" spans="11:25" x14ac:dyDescent="0.25">
      <c r="K80" s="13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</row>
    <row r="81" spans="11:25" x14ac:dyDescent="0.25">
      <c r="K81" s="13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</row>
    <row r="82" spans="11:25" x14ac:dyDescent="0.25">
      <c r="K82" s="13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</row>
    <row r="83" spans="11:25" x14ac:dyDescent="0.25">
      <c r="K83" s="13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</row>
    <row r="84" spans="11:25" x14ac:dyDescent="0.25">
      <c r="K84" s="13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</row>
    <row r="85" spans="11:25" x14ac:dyDescent="0.25">
      <c r="K85" s="13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</row>
    <row r="86" spans="11:25" x14ac:dyDescent="0.25">
      <c r="K86" s="13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</row>
    <row r="87" spans="11:25" x14ac:dyDescent="0.25">
      <c r="K87" s="13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</row>
    <row r="88" spans="11:25" x14ac:dyDescent="0.25">
      <c r="K88" s="13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</row>
    <row r="89" spans="11:25" x14ac:dyDescent="0.25">
      <c r="K89" s="13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</row>
    <row r="90" spans="11:25" x14ac:dyDescent="0.25">
      <c r="K90" s="13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</row>
    <row r="91" spans="11:25" x14ac:dyDescent="0.25">
      <c r="K91" s="13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</row>
    <row r="92" spans="11:25" x14ac:dyDescent="0.25">
      <c r="K92" s="13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</row>
    <row r="93" spans="11:25" x14ac:dyDescent="0.25">
      <c r="K93" s="13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</row>
    <row r="94" spans="11:25" x14ac:dyDescent="0.25">
      <c r="K94" s="13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</row>
    <row r="95" spans="11:25" x14ac:dyDescent="0.25">
      <c r="K95" s="13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</row>
  </sheetData>
  <conditionalFormatting sqref="E5:H1048576">
    <cfRule type="cellIs" dxfId="7" priority="8" operator="equal">
      <formula>#DIV/0!</formula>
    </cfRule>
  </conditionalFormatting>
  <conditionalFormatting sqref="H5:H1048576">
    <cfRule type="colorScale" priority="7">
      <colorScale>
        <cfvo type="num" val="0"/>
        <cfvo type="num" val="0"/>
        <color rgb="FF00B050"/>
        <color rgb="FFFF0000"/>
      </colorScale>
    </cfRule>
    <cfRule type="iconSet" priority="9">
      <iconSet iconSet="3ArrowsGray">
        <cfvo type="percent" val="0"/>
        <cfvo type="num" val="0"/>
        <cfvo type="num" val="0"/>
      </iconSet>
    </cfRule>
  </conditionalFormatting>
  <conditionalFormatting sqref="E1:H4 C4:D4 D3">
    <cfRule type="cellIs" dxfId="6" priority="5" operator="equal">
      <formula>#DIV/0!</formula>
    </cfRule>
  </conditionalFormatting>
  <conditionalFormatting sqref="H1:H4">
    <cfRule type="colorScale" priority="4">
      <colorScale>
        <cfvo type="num" val="0"/>
        <cfvo type="num" val="0"/>
        <color rgb="FF00B050"/>
        <color rgb="FFFF0000"/>
      </colorScale>
    </cfRule>
    <cfRule type="iconSet" priority="6">
      <iconSet iconSet="3ArrowsGray">
        <cfvo type="percent" val="0"/>
        <cfvo type="num" val="0"/>
        <cfvo type="num" val="0"/>
      </iconSet>
    </cfRule>
  </conditionalFormatting>
  <conditionalFormatting sqref="I5:I13">
    <cfRule type="cellIs" dxfId="5" priority="2" operator="equal">
      <formula>#DIV/0!</formula>
    </cfRule>
  </conditionalFormatting>
  <conditionalFormatting sqref="I5:I13">
    <cfRule type="colorScale" priority="1">
      <colorScale>
        <cfvo type="num" val="0"/>
        <cfvo type="num" val="0"/>
        <color rgb="FF00B050"/>
        <color rgb="FFFF0000"/>
      </colorScale>
    </cfRule>
    <cfRule type="iconSet" priority="3">
      <iconSet iconSet="3ArrowsGray">
        <cfvo type="percent" val="0"/>
        <cfvo type="num" val="0"/>
        <cfvo type="num" val="0"/>
      </iconSet>
    </cfRule>
  </conditionalFormatting>
  <pageMargins left="0.7" right="0.7" top="0.75" bottom="0.75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1426E-4056-4140-BC94-66B2A9377263}">
  <dimension ref="A1:Y38"/>
  <sheetViews>
    <sheetView workbookViewId="0">
      <selection activeCell="A14" sqref="A14"/>
    </sheetView>
  </sheetViews>
  <sheetFormatPr baseColWidth="10" defaultRowHeight="15" x14ac:dyDescent="0.25"/>
  <cols>
    <col min="1" max="1" width="15.140625" style="11" customWidth="1"/>
    <col min="2" max="2" width="24.140625" style="11" bestFit="1" customWidth="1"/>
    <col min="3" max="3" width="15.85546875" style="11" bestFit="1" customWidth="1"/>
    <col min="4" max="4" width="19.5703125" style="11" bestFit="1" customWidth="1"/>
    <col min="5" max="5" width="17.140625" style="11" bestFit="1" customWidth="1"/>
    <col min="6" max="6" width="26.5703125" style="11" bestFit="1" customWidth="1"/>
    <col min="7" max="7" width="36.7109375" style="11" bestFit="1" customWidth="1"/>
    <col min="8" max="9" width="25" style="12" customWidth="1"/>
    <col min="10" max="11" width="15.5703125" style="11" customWidth="1"/>
  </cols>
  <sheetData>
    <row r="1" spans="1:25" ht="50.25" customHeight="1" x14ac:dyDescent="0.5">
      <c r="A1" s="19" t="s">
        <v>13</v>
      </c>
      <c r="B1" s="13"/>
      <c r="C1" s="13"/>
      <c r="D1" s="13"/>
      <c r="E1" s="13"/>
      <c r="F1" s="13"/>
      <c r="G1" s="13"/>
      <c r="H1" s="14"/>
      <c r="I1" s="14"/>
      <c r="J1" s="13"/>
      <c r="K1" s="13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</row>
    <row r="2" spans="1:25" ht="17.25" customHeight="1" x14ac:dyDescent="0.25">
      <c r="A2" s="18" t="s">
        <v>15</v>
      </c>
      <c r="B2" s="13"/>
      <c r="C2" s="13"/>
      <c r="D2" s="13"/>
      <c r="E2" s="13"/>
      <c r="F2" s="13"/>
      <c r="G2" s="13"/>
      <c r="H2" s="14"/>
      <c r="I2" s="14"/>
      <c r="J2" s="13"/>
      <c r="K2" s="13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</row>
    <row r="3" spans="1:25" ht="24" customHeight="1" x14ac:dyDescent="0.25">
      <c r="A3" s="18" t="s">
        <v>14</v>
      </c>
      <c r="B3" s="13"/>
      <c r="C3" s="20"/>
      <c r="D3" s="21"/>
      <c r="E3" s="13"/>
      <c r="F3" s="13"/>
      <c r="G3" s="13"/>
      <c r="H3" s="14"/>
      <c r="I3" s="14"/>
      <c r="J3" s="13"/>
      <c r="K3" s="13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pans="1:25" s="3" customFormat="1" ht="45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2" t="s">
        <v>7</v>
      </c>
      <c r="I4" s="2" t="s">
        <v>20</v>
      </c>
      <c r="J4" s="1" t="s">
        <v>8</v>
      </c>
      <c r="K4" s="1" t="s">
        <v>16</v>
      </c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 spans="1:25" s="8" customFormat="1" ht="21.95" customHeight="1" x14ac:dyDescent="0.25">
      <c r="A5" s="4"/>
      <c r="B5" s="4" t="s">
        <v>9</v>
      </c>
      <c r="C5" s="5" t="s">
        <v>11</v>
      </c>
      <c r="D5" s="4">
        <v>23018</v>
      </c>
      <c r="E5" s="6" t="s">
        <v>10</v>
      </c>
      <c r="F5" s="6" t="s">
        <v>10</v>
      </c>
      <c r="G5" s="6" t="s">
        <v>10</v>
      </c>
      <c r="H5" s="7" t="s">
        <v>10</v>
      </c>
      <c r="I5" s="7" t="s">
        <v>10</v>
      </c>
      <c r="J5" s="4" t="e">
        <f>DAY(EOMONTH(C5,0))</f>
        <v>#VALUE!</v>
      </c>
      <c r="K5" s="4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s="8" customFormat="1" ht="21.95" customHeight="1" x14ac:dyDescent="0.25">
      <c r="A6" s="5"/>
      <c r="B6" s="5" t="str">
        <f>$B5</f>
        <v>D06FE062388_1</v>
      </c>
      <c r="C6" s="5">
        <v>43685</v>
      </c>
      <c r="D6" s="4">
        <v>25294</v>
      </c>
      <c r="E6" s="6" t="str">
        <f>IF(D5&gt;0,IFERROR(DATEDIF(C5,C6,"d"),"Pas de donnée"),"Pas de donnée")</f>
        <v>Pas de donnée</v>
      </c>
      <c r="F6" s="6">
        <f>IF(D6&gt;0,D6-D5,"Pas de donnée")</f>
        <v>2276</v>
      </c>
      <c r="G6" s="9" t="str">
        <f>IFERROR(F6/E6*365,"Pas de donnée")</f>
        <v>Pas de donnée</v>
      </c>
      <c r="H6" s="7" t="s">
        <v>10</v>
      </c>
      <c r="I6" s="7" t="s">
        <v>10</v>
      </c>
      <c r="J6" s="4">
        <f>DAY(EOMONTH(C6,0))</f>
        <v>31</v>
      </c>
      <c r="K6" s="4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s="8" customFormat="1" ht="21.95" customHeight="1" x14ac:dyDescent="0.25">
      <c r="A7" s="4"/>
      <c r="B7" s="5" t="str">
        <f>$B6</f>
        <v>D06FE062388_1</v>
      </c>
      <c r="C7" s="5">
        <v>44102</v>
      </c>
      <c r="D7" s="4">
        <v>27192</v>
      </c>
      <c r="E7" s="6">
        <f>IF(D6&gt;0,IFERROR(DATEDIF(C6,C7,"d"),"Pas de donnée"),"Pas de donnée")</f>
        <v>417</v>
      </c>
      <c r="F7" s="6">
        <f>IF(D7&gt;0,D7-D6,"Pas de donnée")</f>
        <v>1898</v>
      </c>
      <c r="G7" s="9">
        <f t="shared" ref="G7:G12" si="0">IFERROR(F7/E7*365,"Pas de donnée")</f>
        <v>1661.3189448441246</v>
      </c>
      <c r="H7" s="10">
        <f>IFERROR((F7-F6)*J7/E7,"Pas de donnée")</f>
        <v>-27.194244604316548</v>
      </c>
      <c r="I7" s="10" t="str">
        <f>IFERROR(Tableau53[[#This Row],[Consommation 
annuelle sur cette base
(m³)]]-G6,"Pas de donnée")</f>
        <v>Pas de donnée</v>
      </c>
      <c r="J7" s="4">
        <f>DAY(EOMONTH(C7,0))</f>
        <v>30</v>
      </c>
      <c r="K7" s="4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s="8" customFormat="1" ht="21.95" customHeight="1" x14ac:dyDescent="0.25">
      <c r="A8" s="4"/>
      <c r="B8" s="5" t="str">
        <f t="shared" ref="B8:B11" si="1">$B7</f>
        <v>D06FE062388_1</v>
      </c>
      <c r="C8" s="5">
        <v>44433</v>
      </c>
      <c r="D8" s="4">
        <v>28665</v>
      </c>
      <c r="E8" s="6">
        <f t="shared" ref="E8:E12" si="2">IF(D7&gt;0,IFERROR(DATEDIF(C7,C8,"d"),"Pas de donnée"),"Pas de donnée")</f>
        <v>331</v>
      </c>
      <c r="F8" s="6">
        <f t="shared" ref="F8:F12" si="3">IF(D8&gt;0,D8-D7,"Pas de donnée")</f>
        <v>1473</v>
      </c>
      <c r="G8" s="9">
        <f t="shared" si="0"/>
        <v>1624.3051359516617</v>
      </c>
      <c r="H8" s="10">
        <f>IFERROR((F8-F7)*J8/E8,"Pas de donnée")</f>
        <v>-39.803625377643506</v>
      </c>
      <c r="I8" s="10">
        <f>IFERROR(Tableau53[[#This Row],[Consommation 
annuelle sur cette base
(m³)]]-G7,"Pas de donnée")</f>
        <v>-37.013808892462976</v>
      </c>
      <c r="J8" s="4">
        <f>DAY(EOMONTH(C8,0))</f>
        <v>31</v>
      </c>
      <c r="K8" s="4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s="8" customFormat="1" ht="21.95" customHeight="1" x14ac:dyDescent="0.25">
      <c r="A9" s="4"/>
      <c r="B9" s="5" t="str">
        <f t="shared" si="1"/>
        <v>D06FE062388_1</v>
      </c>
      <c r="C9" s="5">
        <v>44917</v>
      </c>
      <c r="D9" s="4">
        <v>29878</v>
      </c>
      <c r="E9" s="6">
        <f t="shared" si="2"/>
        <v>484</v>
      </c>
      <c r="F9" s="6">
        <f t="shared" si="3"/>
        <v>1213</v>
      </c>
      <c r="G9" s="9">
        <f t="shared" si="0"/>
        <v>914.76239669421477</v>
      </c>
      <c r="H9" s="10">
        <f t="shared" ref="H9:H12" si="4">IFERROR((F9-F8)*J9/E9,"Pas de donnée")</f>
        <v>-16.652892561983471</v>
      </c>
      <c r="I9" s="10">
        <f>IFERROR(Tableau53[[#This Row],[Consommation 
annuelle sur cette base
(m³)]]-G8,"Pas de donnée")</f>
        <v>-709.5427392574469</v>
      </c>
      <c r="J9" s="4">
        <f>DAY(EOMONTH(C9,0))</f>
        <v>31</v>
      </c>
      <c r="K9" s="4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s="8" customFormat="1" ht="21.95" customHeight="1" x14ac:dyDescent="0.25">
      <c r="A10" s="4"/>
      <c r="B10" s="5" t="str">
        <f t="shared" si="1"/>
        <v>D06FE062388_1</v>
      </c>
      <c r="C10" s="5">
        <v>45146</v>
      </c>
      <c r="D10" s="4">
        <v>31228</v>
      </c>
      <c r="E10" s="6">
        <f t="shared" si="2"/>
        <v>229</v>
      </c>
      <c r="F10" s="6">
        <f t="shared" si="3"/>
        <v>1350</v>
      </c>
      <c r="G10" s="9">
        <f t="shared" si="0"/>
        <v>2151.7467248908297</v>
      </c>
      <c r="H10" s="10">
        <f t="shared" si="4"/>
        <v>18.545851528384279</v>
      </c>
      <c r="I10" s="10">
        <f>IFERROR(Tableau53[[#This Row],[Consommation 
annuelle sur cette base
(m³)]]-G9,"Pas de donnée")</f>
        <v>1236.984328196615</v>
      </c>
      <c r="J10" s="4">
        <f>DAY(EOMONTH(C10,0))</f>
        <v>31</v>
      </c>
      <c r="K10" s="4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</row>
    <row r="11" spans="1:25" ht="15.75" x14ac:dyDescent="0.25">
      <c r="A11" s="4"/>
      <c r="B11" s="5" t="str">
        <f t="shared" si="1"/>
        <v>D06FE062388_1</v>
      </c>
      <c r="C11" s="5">
        <v>45341</v>
      </c>
      <c r="D11" s="4">
        <v>31415</v>
      </c>
      <c r="E11" s="6">
        <f t="shared" si="2"/>
        <v>195</v>
      </c>
      <c r="F11" s="6">
        <f t="shared" si="3"/>
        <v>187</v>
      </c>
      <c r="G11" s="9">
        <f t="shared" si="0"/>
        <v>350.02564102564105</v>
      </c>
      <c r="H11" s="10">
        <f t="shared" si="4"/>
        <v>-172.95897435897436</v>
      </c>
      <c r="I11" s="10">
        <f>IFERROR(Tableau53[[#This Row],[Consommation 
annuelle sur cette base
(m³)]]-G10,"Pas de donnée")</f>
        <v>-1801.7210838651886</v>
      </c>
      <c r="J11" s="4">
        <f>DAY(EOMONTH(C11,0))</f>
        <v>29</v>
      </c>
      <c r="K11" s="4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spans="1:25" ht="15.75" x14ac:dyDescent="0.25">
      <c r="A12" s="4"/>
      <c r="B12" s="5" t="str">
        <f>$B11</f>
        <v>D06FE062388_1</v>
      </c>
      <c r="C12" s="5"/>
      <c r="D12" s="4"/>
      <c r="E12" s="6" t="str">
        <f t="shared" si="2"/>
        <v>Pas de donnée</v>
      </c>
      <c r="F12" s="6" t="str">
        <f t="shared" si="3"/>
        <v>Pas de donnée</v>
      </c>
      <c r="G12" s="9" t="str">
        <f t="shared" si="0"/>
        <v>Pas de donnée</v>
      </c>
      <c r="H12" s="10" t="str">
        <f t="shared" si="4"/>
        <v>Pas de donnée</v>
      </c>
      <c r="I12" s="10" t="str">
        <f>IFERROR(Tableau53[[#This Row],[Consommation 
annuelle sur cette base
(m³)]]-G11,"Pas de donnée")</f>
        <v>Pas de donnée</v>
      </c>
      <c r="J12" s="4">
        <f>DAY(EOMONTH(C12,0))</f>
        <v>31</v>
      </c>
      <c r="K12" s="4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pans="1:25" x14ac:dyDescent="0.25"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x14ac:dyDescent="0.25"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x14ac:dyDescent="0.25"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x14ac:dyDescent="0.25"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2:25" x14ac:dyDescent="0.25"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2:25" x14ac:dyDescent="0.25"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2:25" x14ac:dyDescent="0.25"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2:25" x14ac:dyDescent="0.25"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spans="12:25" x14ac:dyDescent="0.25"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spans="12:25" x14ac:dyDescent="0.25"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2:25" x14ac:dyDescent="0.25"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2:25" x14ac:dyDescent="0.25"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2:25" x14ac:dyDescent="0.25"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spans="12:25" x14ac:dyDescent="0.25"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</row>
    <row r="27" spans="12:25" x14ac:dyDescent="0.25"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</row>
    <row r="28" spans="12:25" x14ac:dyDescent="0.25"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</row>
    <row r="29" spans="12:25" x14ac:dyDescent="0.25"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</row>
    <row r="30" spans="12:25" x14ac:dyDescent="0.25"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</row>
    <row r="31" spans="12:25" x14ac:dyDescent="0.25"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</row>
    <row r="32" spans="12:25" x14ac:dyDescent="0.25"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</row>
    <row r="33" spans="12:25" x14ac:dyDescent="0.25"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</row>
    <row r="34" spans="12:25" x14ac:dyDescent="0.25"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</row>
    <row r="35" spans="12:25" x14ac:dyDescent="0.25"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</row>
    <row r="36" spans="12:25" x14ac:dyDescent="0.25"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</row>
    <row r="37" spans="12:25" x14ac:dyDescent="0.25"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</row>
    <row r="38" spans="12:25" x14ac:dyDescent="0.25"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</row>
  </sheetData>
  <conditionalFormatting sqref="E1:I3 E13:I1048576 E4:H12">
    <cfRule type="cellIs" dxfId="3" priority="5" operator="equal">
      <formula>#DIV/0!</formula>
    </cfRule>
  </conditionalFormatting>
  <conditionalFormatting sqref="H1:I3 H13:I1048576 H4:H12">
    <cfRule type="colorScale" priority="4">
      <colorScale>
        <cfvo type="num" val="0"/>
        <cfvo type="num" val="0"/>
        <color rgb="FF00B050"/>
        <color rgb="FFFF0000"/>
      </colorScale>
    </cfRule>
    <cfRule type="iconSet" priority="6">
      <iconSet iconSet="3ArrowsGray">
        <cfvo type="percent" val="0"/>
        <cfvo type="num" val="0"/>
        <cfvo type="num" val="0"/>
      </iconSet>
    </cfRule>
  </conditionalFormatting>
  <conditionalFormatting sqref="I4:I12">
    <cfRule type="cellIs" dxfId="1" priority="2" operator="equal">
      <formula>#DIV/0!</formula>
    </cfRule>
  </conditionalFormatting>
  <conditionalFormatting sqref="I4:I12">
    <cfRule type="colorScale" priority="1">
      <colorScale>
        <cfvo type="num" val="0"/>
        <cfvo type="num" val="0"/>
        <color rgb="FF00B050"/>
        <color rgb="FFFF0000"/>
      </colorScale>
    </cfRule>
    <cfRule type="iconSet" priority="3">
      <iconSet iconSet="3ArrowsGray">
        <cfvo type="percent" val="0"/>
        <cfvo type="num" val="0"/>
        <cfvo type="num" val="0"/>
      </iconSet>
    </cfRule>
  </conditionalFormatting>
  <pageMargins left="0.7" right="0.7" top="0.75" bottom="0.75" header="0.3" footer="0.3"/>
  <pageSetup paperSize="9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EXEMPLE</vt:lpstr>
      <vt:lpstr>BATIMENT1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Charlène PAYAN SMRD</dc:creator>
  <cp:lastModifiedBy>Charlène PAYAN SMRD</cp:lastModifiedBy>
  <dcterms:created xsi:type="dcterms:W3CDTF">2024-11-25T15:40:58Z</dcterms:created>
  <dcterms:modified xsi:type="dcterms:W3CDTF">2024-12-04T15:15:07Z</dcterms:modified>
</cp:coreProperties>
</file>